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/>
  <mc:AlternateContent xmlns:mc="http://schemas.openxmlformats.org/markup-compatibility/2006">
    <mc:Choice Requires="x15">
      <x15ac:absPath xmlns:x15ac="http://schemas.microsoft.com/office/spreadsheetml/2010/11/ac" url="C:\Users\Liz\Downloads\"/>
    </mc:Choice>
  </mc:AlternateContent>
  <xr:revisionPtr revIDLastSave="0" documentId="13_ncr:1_{D254288B-F953-4036-AB26-4358B9F42E3A}" xr6:coauthVersionLast="44" xr6:coauthVersionMax="44" xr10:uidLastSave="{00000000-0000-0000-0000-000000000000}"/>
  <bookViews>
    <workbookView xWindow="-120" yWindow="-120" windowWidth="20730" windowHeight="11760" xr2:uid="{00000000-000D-0000-FFFF-FFFF00000000}"/>
  </bookViews>
  <sheets>
    <sheet name="Tipo ventilador " sheetId="2" r:id="rId1"/>
    <sheet name="Calculos" sheetId="1" state="hidden" r:id="rId2"/>
    <sheet name="Tabla" sheetId="4" state="hidden" r:id="rId3"/>
  </sheet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3" i="1" l="1"/>
  <c r="D16" i="2"/>
  <c r="B5" i="1"/>
  <c r="D5" i="1" s="1"/>
  <c r="D21" i="2"/>
  <c r="E5" i="1"/>
  <c r="F24" i="1"/>
  <c r="F26" i="1"/>
  <c r="G26" i="1"/>
  <c r="F25" i="1"/>
  <c r="G25" i="1"/>
  <c r="G24" i="1"/>
  <c r="F23" i="1"/>
  <c r="G23" i="1"/>
  <c r="B7" i="1" l="1"/>
  <c r="B9" i="1" s="1"/>
  <c r="C25" i="2" s="1"/>
  <c r="B11" i="1" l="1"/>
  <c r="D25" i="2" l="1"/>
  <c r="D11" i="1"/>
  <c r="E25" i="2" s="1"/>
  <c r="E36" i="2" l="1"/>
  <c r="E30" i="2"/>
  <c r="D30" i="2"/>
  <c r="C30" i="2"/>
  <c r="C33" i="2"/>
  <c r="C36" i="2"/>
  <c r="E33" i="2"/>
  <c r="D3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C21" authorId="0" shapeId="0" xr:uid="{00000000-0006-0000-0000-000001000000}">
      <text>
        <r>
          <rPr>
            <sz val="9"/>
            <color indexed="81"/>
            <rFont val="Tahoma"/>
            <family val="2"/>
          </rPr>
          <t>Ubiquese sobre la casilla y seleccione de la lista desplegable</t>
        </r>
      </text>
    </comment>
    <comment ref="E21" authorId="0" shapeId="0" xr:uid="{00000000-0006-0000-0000-000002000000}">
      <text>
        <r>
          <rPr>
            <sz val="9"/>
            <color indexed="81"/>
            <rFont val="Tahoma"/>
            <family val="2"/>
          </rPr>
          <t>Digite la renovación de aire por hora requerida</t>
        </r>
      </text>
    </comment>
  </commentList>
</comments>
</file>

<file path=xl/sharedStrings.xml><?xml version="1.0" encoding="utf-8"?>
<sst xmlns="http://schemas.openxmlformats.org/spreadsheetml/2006/main" count="168" uniqueCount="93">
  <si>
    <t>Catedrales</t>
  </si>
  <si>
    <t>Iglesias modernas (techos bajos)</t>
  </si>
  <si>
    <t>Hospitales</t>
  </si>
  <si>
    <t>Oficinas de bancos</t>
  </si>
  <si>
    <t>Oficinas generales</t>
  </si>
  <si>
    <t>Bar de hotel</t>
  </si>
  <si>
    <t>Laboratorios (con campanas localizadas)</t>
  </si>
  <si>
    <t>Sala de juntas</t>
  </si>
  <si>
    <t>Baños</t>
  </si>
  <si>
    <t>Cines</t>
  </si>
  <si>
    <t>Fundiciones</t>
  </si>
  <si>
    <t>Naves industriales con hornos y baños</t>
  </si>
  <si>
    <t>Talleres de pintura</t>
  </si>
  <si>
    <t>TURBO 125</t>
  </si>
  <si>
    <t>TURBO 150</t>
  </si>
  <si>
    <t>TURBO 200</t>
  </si>
  <si>
    <t>TURBO 250</t>
  </si>
  <si>
    <t>TURBO 315</t>
  </si>
  <si>
    <t>CFM</t>
  </si>
  <si>
    <t>ANCHO (MTS)</t>
  </si>
  <si>
    <t>cfm</t>
  </si>
  <si>
    <t>CALCULO DE CAUDAL EN CFM</t>
  </si>
  <si>
    <t>VENTILADOR HELICOCENTRIFUGO</t>
  </si>
  <si>
    <t>HTFC 18</t>
  </si>
  <si>
    <t>HTFC-9</t>
  </si>
  <si>
    <t>HTFC-12</t>
  </si>
  <si>
    <t>HTFC-15</t>
  </si>
  <si>
    <t>Nit: 830094781-8</t>
  </si>
  <si>
    <t xml:space="preserve">Dirección: Calle 11 sur No 26 - 65 </t>
  </si>
  <si>
    <t>Tel: (1) 407 66 05 / 361 07 52 / 408 39 58 / 408 3977 / 409 17 84  / 300 216 50 73</t>
  </si>
  <si>
    <t xml:space="preserve">ALTO (MTS) </t>
  </si>
  <si>
    <t xml:space="preserve">LARGO (MTS) </t>
  </si>
  <si>
    <t>RENOVACION DE AIRE EN LOCALES HABITADOS</t>
  </si>
  <si>
    <t>TIPO DE ESPACIO</t>
  </si>
  <si>
    <t xml:space="preserve">1. ESPECIFIQUE LAS DIMENSIONES DEL ESPACIO </t>
  </si>
  <si>
    <t>RENOVACIÓN DE AIRE</t>
  </si>
  <si>
    <t>VOLÚMEN (MTS3)</t>
  </si>
  <si>
    <t>FACTOR DE SEGURIDAD</t>
  </si>
  <si>
    <t xml:space="preserve">TIPO DE EQUIPO </t>
  </si>
  <si>
    <t xml:space="preserve">MODELO </t>
  </si>
  <si>
    <t>UNIDAD DE VENTILACIÓN</t>
  </si>
  <si>
    <t>modelo</t>
  </si>
  <si>
    <t xml:space="preserve">4. TIPO DE EQUIPO </t>
  </si>
  <si>
    <t xml:space="preserve">5. MODELO DEL EQUIPO </t>
  </si>
  <si>
    <t>3. CFM</t>
  </si>
  <si>
    <t>RENOVACION DE AIRE 
POR HORA SUGERIDA</t>
  </si>
  <si>
    <t>RENOVACION DE AIRE POR HORA DEFINIDA POR EL USUARIO</t>
  </si>
  <si>
    <t>RPM</t>
  </si>
  <si>
    <t>POTENCIA</t>
  </si>
  <si>
    <t xml:space="preserve">RANGO CAIDA DE PRESIÓN </t>
  </si>
  <si>
    <t>VOLTAJE</t>
  </si>
  <si>
    <t>FASES</t>
  </si>
  <si>
    <t>Correos: ventaseingenieria@proairecolombia.com 
produccionductos@proairecolombia.com
info@proairecolombia.com</t>
  </si>
  <si>
    <t>SELECCIÓN DE VENTILADOR EN LÍNEA O CAJAS DE VENTILACIÓN</t>
  </si>
  <si>
    <t xml:space="preserve">TIPO DE ROTOR </t>
  </si>
  <si>
    <t xml:space="preserve">TRANSMISIÓN </t>
  </si>
  <si>
    <t>POLEA-CORREA</t>
  </si>
  <si>
    <t>FC</t>
  </si>
  <si>
    <t>TRIFASICO</t>
  </si>
  <si>
    <t>1 FASE</t>
  </si>
  <si>
    <t xml:space="preserve">6. CARACTERÍSTICAS DEL EQUIPO </t>
  </si>
  <si>
    <r>
      <t>VOLÚMEN (M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)</t>
    </r>
  </si>
  <si>
    <t>Diligencie únicamente las casillas en blanco            y revise los resultados que arroja el calculo           .</t>
  </si>
  <si>
    <t>Cafetería y comidas rápidas</t>
  </si>
  <si>
    <t>Lavanderías</t>
  </si>
  <si>
    <t>Panaderías</t>
  </si>
  <si>
    <t>Tintorerías</t>
  </si>
  <si>
    <t>Cafés</t>
  </si>
  <si>
    <t>Clubes privados (con fumadores)</t>
  </si>
  <si>
    <t>Cocinas domésticas</t>
  </si>
  <si>
    <t>Cocinas industriales (indispensable usar campana)</t>
  </si>
  <si>
    <t>Comedores de fábricas o militares</t>
  </si>
  <si>
    <t>Discotecas</t>
  </si>
  <si>
    <t>Escuelas, aulas</t>
  </si>
  <si>
    <t>Fabricas en general</t>
  </si>
  <si>
    <t>Granjas avícolas</t>
  </si>
  <si>
    <t>Parqueaderos subterráneos</t>
  </si>
  <si>
    <t>Restaurante medio (con un tercio de fumadores)</t>
  </si>
  <si>
    <t>Restaurantes lujosos</t>
  </si>
  <si>
    <t>Salas de baile clásico</t>
  </si>
  <si>
    <t>Salas de juegos (con fumadores)</t>
  </si>
  <si>
    <t>Tabernas</t>
  </si>
  <si>
    <t>Talleres de mecanizado</t>
  </si>
  <si>
    <t>Teatros</t>
  </si>
  <si>
    <t>-</t>
  </si>
  <si>
    <t>ACOPLE DIRECTO</t>
  </si>
  <si>
    <t>VOLTAJE (V)</t>
  </si>
  <si>
    <t>RANGO CAIDA DE PRESIÓN (Pa)</t>
  </si>
  <si>
    <t>POTENCIA (W)</t>
  </si>
  <si>
    <t>HELICOIDAL</t>
  </si>
  <si>
    <t>NA</t>
  </si>
  <si>
    <r>
      <t xml:space="preserve">2. SELECCIONE EL TIPO DE ESPACIO O DEFINA LA RENOVACIÓN DE AIRE POR HORA </t>
    </r>
    <r>
      <rPr>
        <sz val="10"/>
        <rFont val="Arial"/>
        <family val="2"/>
      </rPr>
      <t>(Seleccione sola una opción)</t>
    </r>
  </si>
  <si>
    <r>
      <t>RANGO CAIDA DE PRESIÓN 
(para ventilador helicocentrífugo en Pa y para unidad de ventilación en Pulg H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O)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</si>
</sst>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0.0"/>
  </numFmts>
  <fonts count="13" x14ac:knownFonts="1">
    <font>
      <sz val="10"/>
      <name val="Arial"/>
    </font>
    <font>
      <b/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9"/>
      <color indexed="81"/>
      <name val="Tahoma"/>
      <family val="2"/>
    </font>
    <font>
      <vertAlign val="superscript"/>
      <sz val="10"/>
      <name val="Arial"/>
      <family val="2"/>
    </font>
    <font>
      <vertAlign val="subscript"/>
      <sz val="10"/>
      <name val="Arial"/>
      <family val="2"/>
    </font>
    <font>
      <sz val="10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E7EEF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auto="1"/>
      </bottom>
      <diagonal/>
    </border>
  </borders>
  <cellStyleXfs count="1">
    <xf numFmtId="0" fontId="0" fillId="0" borderId="0"/>
  </cellStyleXfs>
  <cellXfs count="79">
    <xf numFmtId="0" fontId="0" fillId="0" borderId="0" xfId="0"/>
    <xf numFmtId="0" fontId="8" fillId="2" borderId="5" xfId="0" applyFont="1" applyFill="1" applyBorder="1" applyAlignment="1" applyProtection="1">
      <alignment horizontal="center" vertical="center" wrapText="1"/>
    </xf>
    <xf numFmtId="0" fontId="7" fillId="2" borderId="5" xfId="0" applyFont="1" applyFill="1" applyBorder="1" applyAlignment="1" applyProtection="1">
      <alignment horizontal="center" vertical="center" wrapText="1"/>
    </xf>
    <xf numFmtId="0" fontId="7" fillId="2" borderId="0" xfId="0" applyFont="1" applyFill="1" applyBorder="1" applyAlignment="1" applyProtection="1">
      <alignment horizontal="center" vertical="center" wrapText="1"/>
    </xf>
    <xf numFmtId="0" fontId="1" fillId="2" borderId="6" xfId="0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4" fillId="0" borderId="1" xfId="0" applyFont="1" applyBorder="1" applyAlignment="1">
      <alignment horizontal="left" vertical="center"/>
    </xf>
    <xf numFmtId="0" fontId="3" fillId="0" borderId="0" xfId="0" applyFont="1" applyFill="1" applyBorder="1"/>
    <xf numFmtId="0" fontId="3" fillId="0" borderId="0" xfId="0" applyFont="1" applyFill="1"/>
    <xf numFmtId="0" fontId="0" fillId="2" borderId="6" xfId="0" applyFill="1" applyBorder="1" applyAlignment="1" applyProtection="1">
      <alignment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center" wrapText="1"/>
    </xf>
    <xf numFmtId="0" fontId="3" fillId="0" borderId="2" xfId="0" applyFont="1" applyFill="1" applyBorder="1" applyAlignment="1">
      <alignment vertical="center" wrapText="1"/>
    </xf>
    <xf numFmtId="4" fontId="3" fillId="0" borderId="0" xfId="0" applyNumberFormat="1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left" vertical="center" wrapText="1"/>
    </xf>
    <xf numFmtId="4" fontId="3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3" fontId="3" fillId="0" borderId="1" xfId="0" applyNumberFormat="1" applyFont="1" applyFill="1" applyBorder="1" applyAlignment="1">
      <alignment horizontal="center" vertical="center" wrapText="1"/>
    </xf>
    <xf numFmtId="3" fontId="2" fillId="0" borderId="1" xfId="0" applyNumberFormat="1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4" fontId="2" fillId="0" borderId="0" xfId="0" applyNumberFormat="1" applyFont="1" applyFill="1" applyBorder="1" applyAlignment="1">
      <alignment vertical="center" wrapText="1"/>
    </xf>
    <xf numFmtId="4" fontId="2" fillId="0" borderId="0" xfId="0" applyNumberFormat="1" applyFont="1" applyFill="1" applyBorder="1" applyAlignment="1">
      <alignment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 applyProtection="1">
      <alignment horizontal="center" vertical="center" wrapText="1"/>
    </xf>
    <xf numFmtId="0" fontId="0" fillId="2" borderId="7" xfId="0" applyFill="1" applyBorder="1" applyAlignment="1" applyProtection="1">
      <alignment vertical="center" wrapText="1"/>
    </xf>
    <xf numFmtId="0" fontId="0" fillId="2" borderId="8" xfId="0" applyFill="1" applyBorder="1" applyAlignment="1" applyProtection="1">
      <alignment vertical="center" wrapText="1"/>
    </xf>
    <xf numFmtId="0" fontId="0" fillId="2" borderId="9" xfId="0" applyFill="1" applyBorder="1" applyAlignment="1" applyProtection="1">
      <alignment vertical="center" wrapText="1"/>
    </xf>
    <xf numFmtId="0" fontId="1" fillId="2" borderId="5" xfId="0" applyFont="1" applyFill="1" applyBorder="1" applyAlignment="1" applyProtection="1">
      <alignment horizontal="center" vertical="center" wrapText="1"/>
    </xf>
    <xf numFmtId="0" fontId="0" fillId="2" borderId="0" xfId="0" applyFill="1" applyBorder="1" applyAlignment="1" applyProtection="1">
      <alignment vertical="center" wrapText="1"/>
    </xf>
    <xf numFmtId="0" fontId="0" fillId="2" borderId="5" xfId="0" applyFill="1" applyBorder="1" applyAlignment="1" applyProtection="1">
      <alignment vertical="center" wrapText="1"/>
    </xf>
    <xf numFmtId="0" fontId="0" fillId="0" borderId="0" xfId="0" applyAlignment="1" applyProtection="1">
      <alignment vertical="center" wrapText="1"/>
    </xf>
    <xf numFmtId="0" fontId="0" fillId="0" borderId="0" xfId="0" applyFill="1" applyAlignment="1" applyProtection="1">
      <alignment vertical="center" wrapText="1"/>
    </xf>
    <xf numFmtId="0" fontId="5" fillId="0" borderId="0" xfId="0" applyFont="1" applyAlignment="1" applyProtection="1">
      <alignment vertical="center" wrapText="1"/>
    </xf>
    <xf numFmtId="0" fontId="0" fillId="0" borderId="0" xfId="0" applyAlignment="1" applyProtection="1">
      <alignment wrapText="1"/>
    </xf>
    <xf numFmtId="165" fontId="2" fillId="7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0" xfId="0" applyFont="1" applyFill="1" applyBorder="1" applyAlignment="1" applyProtection="1">
      <alignment horizontal="center" vertical="center" wrapText="1"/>
      <protection locked="0"/>
    </xf>
    <xf numFmtId="0" fontId="1" fillId="2" borderId="0" xfId="0" applyFont="1" applyFill="1" applyBorder="1" applyAlignment="1" applyProtection="1">
      <alignment horizontal="left" vertical="center" wrapText="1"/>
      <protection locked="0"/>
    </xf>
    <xf numFmtId="0" fontId="2" fillId="7" borderId="10" xfId="0" applyFont="1" applyFill="1" applyBorder="1" applyAlignment="1" applyProtection="1">
      <alignment horizontal="center" vertical="center" wrapText="1"/>
      <protection locked="0"/>
    </xf>
    <xf numFmtId="164" fontId="2" fillId="10" borderId="1" xfId="0" applyNumberFormat="1" applyFont="1" applyFill="1" applyBorder="1" applyAlignment="1" applyProtection="1">
      <alignment horizontal="center" vertical="center" wrapText="1"/>
    </xf>
    <xf numFmtId="3" fontId="2" fillId="10" borderId="10" xfId="0" applyNumberFormat="1" applyFont="1" applyFill="1" applyBorder="1" applyAlignment="1" applyProtection="1">
      <alignment horizontal="center" vertical="center" wrapText="1"/>
    </xf>
    <xf numFmtId="1" fontId="2" fillId="10" borderId="1" xfId="0" applyNumberFormat="1" applyFont="1" applyFill="1" applyBorder="1" applyAlignment="1" applyProtection="1">
      <alignment horizontal="center" vertical="center" wrapText="1"/>
    </xf>
    <xf numFmtId="0" fontId="2" fillId="10" borderId="1" xfId="0" applyFont="1" applyFill="1" applyBorder="1" applyAlignment="1" applyProtection="1">
      <alignment horizontal="center" vertical="center" wrapText="1"/>
    </xf>
    <xf numFmtId="0" fontId="5" fillId="2" borderId="0" xfId="0" applyFont="1" applyFill="1" applyBorder="1" applyAlignment="1" applyProtection="1">
      <alignment horizontal="center" vertical="center" wrapText="1"/>
      <protection locked="0"/>
    </xf>
    <xf numFmtId="0" fontId="12" fillId="2" borderId="11" xfId="0" applyFont="1" applyFill="1" applyBorder="1" applyAlignment="1" applyProtection="1">
      <alignment horizontal="center" vertical="center" wrapText="1"/>
      <protection locked="0"/>
    </xf>
    <xf numFmtId="0" fontId="12" fillId="2" borderId="12" xfId="0" applyFont="1" applyFill="1" applyBorder="1" applyAlignment="1" applyProtection="1">
      <alignment horizontal="center" vertical="center" wrapText="1"/>
      <protection locked="0"/>
    </xf>
    <xf numFmtId="0" fontId="12" fillId="2" borderId="13" xfId="0" applyFont="1" applyFill="1" applyBorder="1" applyAlignment="1" applyProtection="1">
      <alignment horizontal="center" vertical="center" wrapText="1"/>
      <protection locked="0"/>
    </xf>
    <xf numFmtId="0" fontId="1" fillId="2" borderId="0" xfId="0" applyFont="1" applyFill="1" applyBorder="1" applyAlignment="1" applyProtection="1">
      <alignment horizontal="left" vertical="center" wrapText="1"/>
    </xf>
    <xf numFmtId="0" fontId="7" fillId="2" borderId="0" xfId="0" applyFont="1" applyFill="1" applyBorder="1" applyAlignment="1" applyProtection="1">
      <alignment horizontal="center" vertical="center" wrapText="1"/>
    </xf>
    <xf numFmtId="0" fontId="2" fillId="2" borderId="6" xfId="0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horizontal="center" vertical="center" wrapText="1"/>
    </xf>
    <xf numFmtId="0" fontId="1" fillId="2" borderId="5" xfId="0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horizontal="left" vertical="center" wrapText="1"/>
      <protection locked="0"/>
    </xf>
    <xf numFmtId="0" fontId="1" fillId="2" borderId="0" xfId="0" applyFont="1" applyFill="1" applyBorder="1" applyAlignment="1" applyProtection="1">
      <alignment horizontal="center" vertical="center" wrapText="1"/>
      <protection locked="0"/>
    </xf>
    <xf numFmtId="0" fontId="5" fillId="2" borderId="6" xfId="0" applyFont="1" applyFill="1" applyBorder="1" applyAlignment="1" applyProtection="1">
      <alignment horizontal="center" vertical="center" wrapText="1"/>
      <protection locked="0"/>
    </xf>
    <xf numFmtId="0" fontId="5" fillId="2" borderId="0" xfId="0" applyFont="1" applyFill="1" applyBorder="1" applyAlignment="1" applyProtection="1">
      <alignment horizontal="center" vertical="center" wrapText="1"/>
      <protection locked="0"/>
    </xf>
    <xf numFmtId="0" fontId="5" fillId="2" borderId="6" xfId="0" applyFont="1" applyFill="1" applyBorder="1" applyAlignment="1" applyProtection="1">
      <alignment horizontal="center" vertical="center" wrapText="1"/>
    </xf>
    <xf numFmtId="0" fontId="5" fillId="2" borderId="0" xfId="0" applyFont="1" applyFill="1" applyBorder="1" applyAlignment="1" applyProtection="1">
      <alignment horizontal="center" vertical="center" wrapText="1"/>
    </xf>
    <xf numFmtId="0" fontId="5" fillId="2" borderId="5" xfId="0" applyFont="1" applyFill="1" applyBorder="1" applyAlignment="1" applyProtection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2" fillId="9" borderId="1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/>
    </xf>
  </cellXfs>
  <cellStyles count="1">
    <cellStyle name="Normal" xfId="0" builtinId="0"/>
  </cellStyles>
  <dxfs count="7"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solid">
          <fgColor indexed="64"/>
          <bgColor rgb="FF00B0F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border outline="0">
        <bottom style="thin">
          <color indexed="64"/>
        </bottom>
      </border>
    </dxf>
    <dxf>
      <protection locked="0" hidden="0"/>
    </dxf>
    <dxf>
      <border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/>
        <right/>
        <top/>
        <bottom/>
        <vertical/>
        <horizontal/>
      </border>
      <protection locked="0" hidden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742950</xdr:colOff>
      <xdr:row>8</xdr:row>
      <xdr:rowOff>19050</xdr:rowOff>
    </xdr:from>
    <xdr:to>
      <xdr:col>3</xdr:col>
      <xdr:colOff>1104900</xdr:colOff>
      <xdr:row>8</xdr:row>
      <xdr:rowOff>152400</xdr:rowOff>
    </xdr:to>
    <xdr:sp macro="" textlink="">
      <xdr:nvSpPr>
        <xdr:cNvPr id="2548" name="Rectángulo 2">
          <a:extLst>
            <a:ext uri="{FF2B5EF4-FFF2-40B4-BE49-F238E27FC236}">
              <a16:creationId xmlns:a16="http://schemas.microsoft.com/office/drawing/2014/main" id="{00000000-0008-0000-0000-0000F4090000}"/>
            </a:ext>
          </a:extLst>
        </xdr:cNvPr>
        <xdr:cNvSpPr>
          <a:spLocks noChangeArrowheads="1"/>
        </xdr:cNvSpPr>
      </xdr:nvSpPr>
      <xdr:spPr bwMode="auto">
        <a:xfrm>
          <a:off x="7086600" y="2057400"/>
          <a:ext cx="361950" cy="133350"/>
        </a:xfrm>
        <a:prstGeom prst="rect">
          <a:avLst/>
        </a:prstGeom>
        <a:solidFill>
          <a:srgbClr val="FFFFFF"/>
        </a:solidFill>
        <a:ln w="9525" algn="ctr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1314450</xdr:colOff>
      <xdr:row>8</xdr:row>
      <xdr:rowOff>19050</xdr:rowOff>
    </xdr:from>
    <xdr:to>
      <xdr:col>4</xdr:col>
      <xdr:colOff>1676400</xdr:colOff>
      <xdr:row>8</xdr:row>
      <xdr:rowOff>152400</xdr:rowOff>
    </xdr:to>
    <xdr:sp macro="" textlink="">
      <xdr:nvSpPr>
        <xdr:cNvPr id="2549" name="Rectángulo 12">
          <a:extLst>
            <a:ext uri="{FF2B5EF4-FFF2-40B4-BE49-F238E27FC236}">
              <a16:creationId xmlns:a16="http://schemas.microsoft.com/office/drawing/2014/main" id="{00000000-0008-0000-0000-0000F5090000}"/>
            </a:ext>
          </a:extLst>
        </xdr:cNvPr>
        <xdr:cNvSpPr>
          <a:spLocks noChangeArrowheads="1"/>
        </xdr:cNvSpPr>
      </xdr:nvSpPr>
      <xdr:spPr bwMode="auto">
        <a:xfrm>
          <a:off x="9906000" y="2057400"/>
          <a:ext cx="361950" cy="133350"/>
        </a:xfrm>
        <a:prstGeom prst="rect">
          <a:avLst/>
        </a:prstGeom>
        <a:solidFill>
          <a:srgbClr val="00B0F0"/>
        </a:solidFill>
        <a:ln w="9525" algn="ctr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4</xdr:col>
      <xdr:colOff>57150</xdr:colOff>
      <xdr:row>1</xdr:row>
      <xdr:rowOff>90920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8FE3B1CF-526B-4DD8-8808-176576041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0325" y="0"/>
          <a:ext cx="2371725" cy="719570"/>
        </a:xfrm>
        <a:prstGeom prst="rect">
          <a:avLst/>
        </a:prstGeom>
      </xdr:spPr>
    </xdr:pic>
    <xdr:clientData/>
  </xdr:twoCellAnchor>
  <xdr:twoCellAnchor editAs="oneCell">
    <xdr:from>
      <xdr:col>0</xdr:col>
      <xdr:colOff>3362325</xdr:colOff>
      <xdr:row>39</xdr:row>
      <xdr:rowOff>69055</xdr:rowOff>
    </xdr:from>
    <xdr:to>
      <xdr:col>3</xdr:col>
      <xdr:colOff>876299</xdr:colOff>
      <xdr:row>53</xdr:row>
      <xdr:rowOff>9524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A7E57E7-B7AF-4871-B846-1A862D53A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2325" y="10079830"/>
          <a:ext cx="3924299" cy="2207419"/>
        </a:xfrm>
        <a:prstGeom prst="rect">
          <a:avLst/>
        </a:prstGeom>
      </xdr:spPr>
    </xdr:pic>
    <xdr:clientData/>
  </xdr:twoCellAnchor>
  <xdr:twoCellAnchor editAs="oneCell">
    <xdr:from>
      <xdr:col>3</xdr:col>
      <xdr:colOff>895351</xdr:colOff>
      <xdr:row>38</xdr:row>
      <xdr:rowOff>85724</xdr:rowOff>
    </xdr:from>
    <xdr:to>
      <xdr:col>5</xdr:col>
      <xdr:colOff>618068</xdr:colOff>
      <xdr:row>53</xdr:row>
      <xdr:rowOff>104774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4FC20FB-190B-4B56-BF1B-9E5E003F8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5676" y="9934574"/>
          <a:ext cx="4351867" cy="24479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025" name="WordArt 1">
          <a:extLs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42975" y="0"/>
          <a:ext cx="5076825" cy="0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/>
          <a:r>
            <a:rPr lang="es-CO" sz="3600" kern="10" spc="-360">
              <a:ln w="12700">
                <a:solidFill>
                  <a:srgbClr val="000099"/>
                </a:solidFill>
                <a:round/>
                <a:headEnd/>
                <a:tailEnd/>
              </a:ln>
              <a:solidFill>
                <a:srgbClr val="33CCFF"/>
              </a:soli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Pro- aire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790575</xdr:colOff>
      <xdr:row>0</xdr:row>
      <xdr:rowOff>0</xdr:rowOff>
    </xdr:from>
    <xdr:to>
      <xdr:col>1</xdr:col>
      <xdr:colOff>142875</xdr:colOff>
      <xdr:row>0</xdr:row>
      <xdr:rowOff>0</xdr:rowOff>
    </xdr:to>
    <xdr:sp macro="" textlink="">
      <xdr:nvSpPr>
        <xdr:cNvPr id="2" name="Word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42975" y="0"/>
          <a:ext cx="4352925" cy="0"/>
        </a:xfrm>
        <a:prstGeom prst="rect">
          <a:avLst/>
        </a:prstGeom>
      </xdr:spPr>
      <xdr:txBody>
        <a:bodyPr wrap="none" fromWordArt="1">
          <a:prstTxWarp prst="textDoubleWave1">
            <a:avLst>
              <a:gd name="adj1" fmla="val 6500"/>
              <a:gd name="adj2" fmla="val 0"/>
            </a:avLst>
          </a:prstTxWarp>
        </a:bodyPr>
        <a:lstStyle/>
        <a:p>
          <a:pPr algn="ctr" rtl="0"/>
          <a:r>
            <a:rPr lang="es-CO" sz="3600" kern="10" spc="-360">
              <a:ln w="12700">
                <a:solidFill>
                  <a:srgbClr val="000099"/>
                </a:solidFill>
                <a:round/>
                <a:headEnd/>
                <a:tailEnd/>
              </a:ln>
              <a:solidFill>
                <a:srgbClr val="33CCFF"/>
              </a:solidFill>
              <a:effectLst>
                <a:outerShdw dist="125724" dir="18900000" algn="ctr" rotWithShape="0">
                  <a:srgbClr val="000099"/>
                </a:outerShdw>
              </a:effectLst>
              <a:latin typeface="Impact"/>
            </a:rPr>
            <a:t>Pro- aire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1" displayName="Tabla1" ref="C20:E21" totalsRowShown="0" headerRowDxfId="6" dataDxfId="4" headerRowBorderDxfId="5" tableBorderDxfId="3">
  <tableColumns count="3">
    <tableColumn id="1" xr3:uid="{00000000-0010-0000-0000-000001000000}" name="TIPO DE ESPACIO" dataDxfId="2"/>
    <tableColumn id="2" xr3:uid="{00000000-0010-0000-0000-000002000000}" name="RENOVACION DE AIRE _x000a_POR HORA SUGERIDA" dataDxfId="1">
      <calculatedColumnFormula>IF(C21="","",VLOOKUP(C21,Tabla!A2:D36,4,FALSE))</calculatedColumnFormula>
    </tableColumn>
    <tableColumn id="3" xr3:uid="{00000000-0010-0000-0000-000003000000}" name="RENOVACION DE AIRE POR HORA DEFINIDA POR EL USUARIO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57"/>
  <sheetViews>
    <sheetView showGridLines="0" showRowColHeaders="0" tabSelected="1" zoomScaleNormal="100" workbookViewId="0">
      <selection activeCell="C20" sqref="C20"/>
    </sheetView>
  </sheetViews>
  <sheetFormatPr baseColWidth="10" defaultRowHeight="12.75" x14ac:dyDescent="0.2"/>
  <cols>
    <col min="1" max="1" width="50.7109375" style="44" customWidth="1"/>
    <col min="2" max="2" width="10.7109375" style="44" customWidth="1"/>
    <col min="3" max="5" width="34.7109375" style="44" customWidth="1"/>
    <col min="6" max="6" width="10.7109375" style="45" customWidth="1"/>
    <col min="7" max="7" width="40.7109375" style="44" customWidth="1"/>
    <col min="8" max="16384" width="11.42578125" style="44"/>
  </cols>
  <sheetData>
    <row r="1" spans="2:6" ht="49.5" customHeight="1" x14ac:dyDescent="0.2">
      <c r="B1" s="38"/>
      <c r="C1" s="39"/>
      <c r="D1" s="39"/>
      <c r="E1" s="39"/>
      <c r="F1" s="40"/>
    </row>
    <row r="2" spans="2:6" x14ac:dyDescent="0.2">
      <c r="B2" s="13"/>
      <c r="C2" s="61" t="s">
        <v>27</v>
      </c>
      <c r="D2" s="61"/>
      <c r="E2" s="61"/>
      <c r="F2" s="1"/>
    </row>
    <row r="3" spans="2:6" x14ac:dyDescent="0.2">
      <c r="B3" s="13"/>
      <c r="C3" s="61" t="s">
        <v>28</v>
      </c>
      <c r="D3" s="61"/>
      <c r="E3" s="61"/>
      <c r="F3" s="2"/>
    </row>
    <row r="4" spans="2:6" ht="35.1" customHeight="1" x14ac:dyDescent="0.2">
      <c r="B4" s="13"/>
      <c r="C4" s="61" t="s">
        <v>52</v>
      </c>
      <c r="D4" s="61"/>
      <c r="E4" s="61"/>
      <c r="F4" s="2"/>
    </row>
    <row r="5" spans="2:6" x14ac:dyDescent="0.2">
      <c r="B5" s="13"/>
      <c r="C5" s="61" t="s">
        <v>29</v>
      </c>
      <c r="D5" s="61"/>
      <c r="E5" s="61"/>
      <c r="F5" s="2"/>
    </row>
    <row r="6" spans="2:6" x14ac:dyDescent="0.2">
      <c r="B6" s="13"/>
      <c r="C6" s="3"/>
      <c r="D6" s="3"/>
      <c r="E6" s="3"/>
      <c r="F6" s="2"/>
    </row>
    <row r="7" spans="2:6" x14ac:dyDescent="0.2">
      <c r="B7" s="62" t="s">
        <v>53</v>
      </c>
      <c r="C7" s="63"/>
      <c r="D7" s="63"/>
      <c r="E7" s="63"/>
      <c r="F7" s="64"/>
    </row>
    <row r="8" spans="2:6" x14ac:dyDescent="0.2">
      <c r="B8" s="4"/>
      <c r="C8" s="5"/>
      <c r="D8" s="5"/>
      <c r="E8" s="5"/>
      <c r="F8" s="41"/>
    </row>
    <row r="9" spans="2:6" x14ac:dyDescent="0.2">
      <c r="B9" s="69" t="s">
        <v>62</v>
      </c>
      <c r="C9" s="70"/>
      <c r="D9" s="70"/>
      <c r="E9" s="70"/>
      <c r="F9" s="71"/>
    </row>
    <row r="10" spans="2:6" ht="24.95" customHeight="1" x14ac:dyDescent="0.2">
      <c r="B10" s="13"/>
      <c r="C10" s="42"/>
      <c r="D10" s="42"/>
      <c r="E10" s="42"/>
      <c r="F10" s="43"/>
    </row>
    <row r="11" spans="2:6" x14ac:dyDescent="0.2">
      <c r="B11" s="13"/>
      <c r="C11" s="65" t="s">
        <v>34</v>
      </c>
      <c r="D11" s="65"/>
      <c r="E11" s="65"/>
      <c r="F11" s="43"/>
    </row>
    <row r="12" spans="2:6" x14ac:dyDescent="0.2">
      <c r="B12" s="13"/>
      <c r="C12" s="42"/>
      <c r="D12" s="42"/>
      <c r="E12" s="42"/>
      <c r="F12" s="43"/>
    </row>
    <row r="13" spans="2:6" ht="30" customHeight="1" x14ac:dyDescent="0.2">
      <c r="B13" s="13"/>
      <c r="C13" s="56" t="s">
        <v>19</v>
      </c>
      <c r="D13" s="48"/>
      <c r="E13" s="42"/>
      <c r="F13" s="41"/>
    </row>
    <row r="14" spans="2:6" ht="30" customHeight="1" x14ac:dyDescent="0.2">
      <c r="B14" s="13"/>
      <c r="C14" s="56" t="s">
        <v>31</v>
      </c>
      <c r="D14" s="48"/>
      <c r="E14" s="42"/>
      <c r="F14" s="41"/>
    </row>
    <row r="15" spans="2:6" ht="30" customHeight="1" x14ac:dyDescent="0.2">
      <c r="B15" s="13"/>
      <c r="C15" s="56" t="s">
        <v>30</v>
      </c>
      <c r="D15" s="48"/>
      <c r="E15" s="42"/>
      <c r="F15" s="41"/>
    </row>
    <row r="16" spans="2:6" ht="30" customHeight="1" x14ac:dyDescent="0.2">
      <c r="B16" s="13"/>
      <c r="C16" s="56" t="s">
        <v>61</v>
      </c>
      <c r="D16" s="52" t="str">
        <f>IF(D13="","",Calculos!B3)</f>
        <v/>
      </c>
      <c r="E16" s="42"/>
      <c r="F16" s="41"/>
    </row>
    <row r="17" spans="1:13" ht="24.95" customHeight="1" x14ac:dyDescent="0.2">
      <c r="B17" s="13"/>
      <c r="C17" s="42"/>
      <c r="D17" s="42"/>
      <c r="E17" s="42"/>
      <c r="F17" s="43"/>
    </row>
    <row r="18" spans="1:13" ht="15" customHeight="1" x14ac:dyDescent="0.2">
      <c r="B18" s="13"/>
      <c r="C18" s="65" t="s">
        <v>91</v>
      </c>
      <c r="D18" s="65"/>
      <c r="E18" s="65"/>
      <c r="F18" s="43"/>
    </row>
    <row r="19" spans="1:13" ht="15" customHeight="1" x14ac:dyDescent="0.2">
      <c r="B19" s="13"/>
      <c r="C19" s="50"/>
      <c r="D19" s="50"/>
      <c r="E19" s="50"/>
      <c r="F19" s="43"/>
    </row>
    <row r="20" spans="1:13" ht="25.5" x14ac:dyDescent="0.2">
      <c r="B20" s="13"/>
      <c r="C20" s="57" t="s">
        <v>33</v>
      </c>
      <c r="D20" s="58" t="s">
        <v>45</v>
      </c>
      <c r="E20" s="59" t="s">
        <v>46</v>
      </c>
      <c r="F20" s="43"/>
    </row>
    <row r="21" spans="1:13" ht="30" customHeight="1" x14ac:dyDescent="0.2">
      <c r="B21" s="13"/>
      <c r="C21" s="51" t="s">
        <v>8</v>
      </c>
      <c r="D21" s="53">
        <f>IF(C21="","",VLOOKUP(C21,Tabla!A2:D36,4,FALSE))</f>
        <v>15</v>
      </c>
      <c r="E21" s="51"/>
      <c r="F21" s="41"/>
    </row>
    <row r="22" spans="1:13" ht="24.95" customHeight="1" x14ac:dyDescent="0.2">
      <c r="B22" s="13"/>
      <c r="C22" s="49"/>
      <c r="D22" s="49"/>
      <c r="E22" s="49"/>
      <c r="F22" s="41"/>
    </row>
    <row r="23" spans="1:13" x14ac:dyDescent="0.2">
      <c r="B23" s="13"/>
      <c r="C23" s="49" t="s">
        <v>44</v>
      </c>
      <c r="D23" s="49" t="s">
        <v>42</v>
      </c>
      <c r="E23" s="49" t="s">
        <v>43</v>
      </c>
      <c r="F23" s="5"/>
    </row>
    <row r="24" spans="1:13" x14ac:dyDescent="0.2">
      <c r="B24" s="13"/>
      <c r="C24" s="5"/>
      <c r="D24" s="5"/>
      <c r="E24" s="5"/>
      <c r="F24" s="5"/>
      <c r="G24" s="46"/>
      <c r="M24" s="46"/>
    </row>
    <row r="25" spans="1:13" ht="30" customHeight="1" x14ac:dyDescent="0.2">
      <c r="B25" s="13"/>
      <c r="C25" s="54" t="str">
        <f>IF(Calculos!B9="","",IF(Calculos!B9=0,"",Calculos!B9))</f>
        <v/>
      </c>
      <c r="D25" s="55" t="str">
        <f>+Calculos!B11</f>
        <v/>
      </c>
      <c r="E25" s="55" t="str">
        <f>+Calculos!D11</f>
        <v/>
      </c>
      <c r="F25" s="5"/>
    </row>
    <row r="26" spans="1:13" ht="24.95" customHeight="1" x14ac:dyDescent="0.2">
      <c r="B26" s="13"/>
      <c r="C26" s="5"/>
      <c r="D26" s="5"/>
      <c r="E26" s="5"/>
      <c r="F26" s="41"/>
    </row>
    <row r="27" spans="1:13" x14ac:dyDescent="0.2">
      <c r="A27" s="46"/>
      <c r="B27" s="13"/>
      <c r="C27" s="66" t="s">
        <v>60</v>
      </c>
      <c r="D27" s="66"/>
      <c r="E27" s="66"/>
      <c r="F27" s="5"/>
      <c r="G27" s="46"/>
      <c r="H27" s="46"/>
      <c r="I27" s="46"/>
      <c r="J27" s="46"/>
      <c r="K27" s="46"/>
      <c r="L27" s="46"/>
      <c r="M27" s="46"/>
    </row>
    <row r="28" spans="1:13" x14ac:dyDescent="0.2">
      <c r="B28" s="13"/>
      <c r="C28" s="49"/>
      <c r="D28" s="49"/>
      <c r="E28" s="49"/>
      <c r="F28" s="41"/>
    </row>
    <row r="29" spans="1:13" x14ac:dyDescent="0.2">
      <c r="B29" s="13"/>
      <c r="C29" s="56" t="s">
        <v>47</v>
      </c>
      <c r="D29" s="56" t="s">
        <v>88</v>
      </c>
      <c r="E29" s="56" t="s">
        <v>86</v>
      </c>
      <c r="F29" s="5"/>
      <c r="G29" s="46"/>
      <c r="M29" s="46"/>
    </row>
    <row r="30" spans="1:13" ht="30" customHeight="1" x14ac:dyDescent="0.2">
      <c r="B30" s="13"/>
      <c r="C30" s="55" t="str">
        <f>IF(D16="","",IF(D25="Unidad de ventilación",VLOOKUP(E25,Calculos!C23:K26,2,FALSE),IF(D25="Ventilador helicocentrífugo",VLOOKUP(E25,Calculos!C15:K19,2,FALSE))))</f>
        <v/>
      </c>
      <c r="D30" s="55" t="str">
        <f>IF(D16="","",IF(D25="Unidad de ventilación",VLOOKUP(E25,Calculos!C23:K26,3,FALSE),IF(D25="Ventilador helicocentrífugo",VLOOKUP(E25,Calculos!C15:K19,3,FALSE))))</f>
        <v/>
      </c>
      <c r="E30" s="55" t="str">
        <f>IF(D16="","",IF(D25="Unidad de ventilación",VLOOKUP(E25,Calculos!C23:K26,6,FALSE),IF(D25="Ventilador helicocentrífugo",VLOOKUP(E25,Calculos!C15:K19,6,FALSE))))</f>
        <v/>
      </c>
      <c r="F30" s="5"/>
    </row>
    <row r="31" spans="1:13" x14ac:dyDescent="0.2">
      <c r="B31" s="13"/>
      <c r="C31" s="5"/>
      <c r="D31" s="5"/>
      <c r="E31" s="5"/>
      <c r="F31" s="5"/>
    </row>
    <row r="32" spans="1:13" x14ac:dyDescent="0.2">
      <c r="B32" s="13"/>
      <c r="C32" s="56" t="s">
        <v>51</v>
      </c>
      <c r="D32" s="56" t="s">
        <v>55</v>
      </c>
      <c r="E32" s="56" t="s">
        <v>54</v>
      </c>
      <c r="F32" s="5"/>
      <c r="G32" s="46"/>
      <c r="M32" s="46"/>
    </row>
    <row r="33" spans="2:13" ht="30" customHeight="1" x14ac:dyDescent="0.2">
      <c r="B33" s="13"/>
      <c r="C33" s="55" t="str">
        <f>IF(D16="","",IF(D25="Unidad de ventilación",VLOOKUP(E25,Calculos!C23:K26,7,FALSE),IF(D25="Ventilador helicocentrífugo",VLOOKUP(E25,Calculos!C15:K19,7,FALSE))))</f>
        <v/>
      </c>
      <c r="D33" s="55" t="str">
        <f>IF(D16="","",IF(D25="Unidad de ventilación",VLOOKUP(E25,Calculos!C23:K26,8,FALSE),IF(D25="Ventilador helicocentrífugo",VLOOKUP(E25,Calculos!C15:K19,8,FALSE))))</f>
        <v/>
      </c>
      <c r="E33" s="55" t="str">
        <f>IF(D16="","",IF(D25="Unidad de ventilación",VLOOKUP(E25,Calculos!C23:K26,9,FALSE),IF(D25="Ventilador helicocentrífugo",VLOOKUP(E25,Calculos!C15:K19,9,FALSE))))</f>
        <v/>
      </c>
      <c r="F33" s="5"/>
    </row>
    <row r="34" spans="2:13" x14ac:dyDescent="0.2">
      <c r="B34" s="13"/>
      <c r="C34" s="5"/>
      <c r="D34" s="5"/>
      <c r="E34" s="37"/>
      <c r="F34" s="5"/>
    </row>
    <row r="35" spans="2:13" ht="24.95" customHeight="1" x14ac:dyDescent="0.2">
      <c r="B35" s="67" t="s">
        <v>92</v>
      </c>
      <c r="C35" s="68"/>
      <c r="D35" s="68"/>
      <c r="E35" s="68"/>
      <c r="F35" s="68"/>
      <c r="G35" s="46"/>
      <c r="M35" s="46"/>
    </row>
    <row r="36" spans="2:13" ht="30" customHeight="1" x14ac:dyDescent="0.2">
      <c r="B36" s="13"/>
      <c r="C36" s="55" t="str">
        <f>IF(D16="","",IF(D25="Unidad de ventilación",VLOOKUP(E25,Calculos!C23:K26,4,FALSE),IF(D25="Ventilador helicocentrífugo",VLOOKUP(E25,Calculos!C15:K19,4,FALSE))))</f>
        <v/>
      </c>
      <c r="D36" s="5" t="s">
        <v>84</v>
      </c>
      <c r="E36" s="55" t="str">
        <f>IF(D16="","",IF(D25="Unidad de ventilación",VLOOKUP(E25,Calculos!C23:K26,5,FALSE),IF(D25="Ventilador helicocentrífugo",VLOOKUP(E25,Calculos!C15:K19,5,FALSE))))</f>
        <v/>
      </c>
      <c r="F36" s="5"/>
    </row>
    <row r="37" spans="2:13" x14ac:dyDescent="0.2">
      <c r="B37" s="13"/>
      <c r="C37" s="5"/>
      <c r="D37" s="5"/>
      <c r="E37" s="37"/>
      <c r="F37" s="5"/>
    </row>
    <row r="38" spans="2:13" x14ac:dyDescent="0.2">
      <c r="B38" s="13"/>
      <c r="C38" s="5"/>
      <c r="D38" s="5"/>
      <c r="E38" s="37"/>
      <c r="F38" s="5"/>
    </row>
    <row r="39" spans="2:13" x14ac:dyDescent="0.2">
      <c r="B39" s="13"/>
      <c r="C39" s="5"/>
      <c r="D39" s="5"/>
      <c r="E39" s="37"/>
      <c r="F39" s="5"/>
    </row>
    <row r="40" spans="2:13" x14ac:dyDescent="0.2">
      <c r="B40" s="13"/>
      <c r="C40" s="5"/>
      <c r="D40" s="5"/>
      <c r="E40" s="37"/>
      <c r="F40" s="5"/>
      <c r="G40" s="47"/>
    </row>
    <row r="41" spans="2:13" x14ac:dyDescent="0.2">
      <c r="B41" s="13"/>
      <c r="C41" s="5"/>
      <c r="D41" s="5"/>
      <c r="E41" s="37"/>
      <c r="F41" s="5"/>
    </row>
    <row r="42" spans="2:13" x14ac:dyDescent="0.2">
      <c r="B42" s="13"/>
      <c r="C42" s="5"/>
      <c r="D42" s="5"/>
      <c r="E42" s="37"/>
      <c r="F42" s="5"/>
    </row>
    <row r="43" spans="2:13" x14ac:dyDescent="0.2">
      <c r="B43" s="13"/>
      <c r="C43" s="5"/>
      <c r="D43" s="5"/>
      <c r="E43" s="37"/>
      <c r="F43" s="5"/>
    </row>
    <row r="44" spans="2:13" x14ac:dyDescent="0.2">
      <c r="B44" s="13"/>
      <c r="C44" s="5"/>
      <c r="D44" s="5"/>
      <c r="E44" s="37"/>
      <c r="F44" s="5"/>
    </row>
    <row r="45" spans="2:13" x14ac:dyDescent="0.2">
      <c r="B45" s="13"/>
      <c r="C45" s="5"/>
      <c r="D45" s="5"/>
      <c r="E45" s="37"/>
      <c r="F45" s="5"/>
    </row>
    <row r="46" spans="2:13" x14ac:dyDescent="0.2">
      <c r="B46" s="13"/>
      <c r="C46" s="5"/>
      <c r="D46" s="5"/>
      <c r="E46" s="37"/>
      <c r="F46" s="5"/>
    </row>
    <row r="47" spans="2:13" x14ac:dyDescent="0.2">
      <c r="B47" s="13"/>
      <c r="C47" s="5"/>
      <c r="D47" s="5"/>
      <c r="E47" s="37"/>
      <c r="F47" s="5"/>
    </row>
    <row r="48" spans="2:13" x14ac:dyDescent="0.2">
      <c r="B48" s="13"/>
      <c r="C48" s="5"/>
      <c r="D48" s="5"/>
      <c r="E48" s="37"/>
      <c r="F48" s="5"/>
    </row>
    <row r="49" spans="2:6" x14ac:dyDescent="0.2">
      <c r="B49" s="13"/>
      <c r="C49" s="5"/>
      <c r="D49" s="5"/>
      <c r="E49" s="37"/>
      <c r="F49" s="5"/>
    </row>
    <row r="50" spans="2:6" x14ac:dyDescent="0.2">
      <c r="B50" s="13"/>
      <c r="C50" s="5"/>
      <c r="D50" s="5"/>
      <c r="E50" s="37"/>
      <c r="F50" s="5"/>
    </row>
    <row r="51" spans="2:6" x14ac:dyDescent="0.2">
      <c r="B51" s="13"/>
      <c r="C51" s="5"/>
      <c r="D51" s="5"/>
      <c r="E51" s="37"/>
      <c r="F51" s="5"/>
    </row>
    <row r="52" spans="2:6" x14ac:dyDescent="0.2">
      <c r="B52" s="13"/>
      <c r="C52" s="5"/>
      <c r="D52" s="5"/>
      <c r="E52" s="37"/>
      <c r="F52" s="5"/>
    </row>
    <row r="53" spans="2:6" x14ac:dyDescent="0.2">
      <c r="B53" s="13"/>
      <c r="C53" s="5"/>
      <c r="D53" s="5"/>
      <c r="E53" s="37"/>
      <c r="F53" s="5"/>
    </row>
    <row r="54" spans="2:6" x14ac:dyDescent="0.2">
      <c r="B54" s="13"/>
      <c r="C54" s="5" t="s">
        <v>22</v>
      </c>
      <c r="D54" s="5"/>
      <c r="E54" s="60" t="s">
        <v>40</v>
      </c>
      <c r="F54" s="5"/>
    </row>
    <row r="55" spans="2:6" x14ac:dyDescent="0.2">
      <c r="B55" s="13"/>
      <c r="C55" s="5"/>
      <c r="D55" s="5"/>
      <c r="E55" s="37"/>
      <c r="F55" s="5"/>
    </row>
    <row r="56" spans="2:6" x14ac:dyDescent="0.2">
      <c r="B56" s="13"/>
      <c r="C56" s="5"/>
      <c r="D56" s="5"/>
      <c r="E56" s="37"/>
      <c r="F56" s="5"/>
    </row>
    <row r="57" spans="2:6" x14ac:dyDescent="0.2">
      <c r="B57" s="13"/>
      <c r="C57" s="5"/>
      <c r="D57" s="5"/>
      <c r="E57" s="37"/>
      <c r="F57" s="5"/>
    </row>
  </sheetData>
  <sheetProtection algorithmName="SHA-512" hashValue="Teap+fQi+OrqzGZWu/li0h7H9GT3L5qxCB6kILfF5BYMpE+14S9cWLW4K7TBUrg98V+r2WAtu6hlSh71XTzqHw==" saltValue="NunOCK0C0qsNAPYRibjy+Q==" spinCount="100000" sheet="1" formatCells="0" selectLockedCells="1" autoFilter="0"/>
  <mergeCells count="10">
    <mergeCell ref="C11:E11"/>
    <mergeCell ref="C18:E18"/>
    <mergeCell ref="C27:E27"/>
    <mergeCell ref="B35:F35"/>
    <mergeCell ref="B9:F9"/>
    <mergeCell ref="C2:E2"/>
    <mergeCell ref="C3:E3"/>
    <mergeCell ref="C4:E4"/>
    <mergeCell ref="C5:E5"/>
    <mergeCell ref="B7:F7"/>
  </mergeCells>
  <phoneticPr fontId="0" type="noConversion"/>
  <printOptions horizontalCentered="1" verticalCentered="1"/>
  <pageMargins left="0.19685039370078741" right="0.19685039370078741" top="0.19685039370078741" bottom="0.19685039370078741" header="0" footer="0"/>
  <pageSetup scale="60" orientation="portrait" verticalDpi="0" r:id="rId1"/>
  <headerFooter alignWithMargins="0"/>
  <drawing r:id="rId2"/>
  <legacyDrawing r:id="rId3"/>
  <tableParts count="1"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Tabla!$A$2:$A$36</xm:f>
          </x14:formula1>
          <xm:sqref>C21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26"/>
  <sheetViews>
    <sheetView zoomScale="80" zoomScaleNormal="80" workbookViewId="0">
      <selection activeCell="B9" sqref="B9"/>
    </sheetView>
  </sheetViews>
  <sheetFormatPr baseColWidth="10" defaultRowHeight="30" customHeight="1" x14ac:dyDescent="0.2"/>
  <cols>
    <col min="1" max="9" width="18.7109375" style="15" customWidth="1"/>
    <col min="10" max="11" width="18.7109375" style="12" customWidth="1"/>
    <col min="12" max="16384" width="11.42578125" style="12"/>
  </cols>
  <sheetData>
    <row r="1" spans="1:11" ht="30" customHeight="1" x14ac:dyDescent="0.2">
      <c r="A1" s="30" t="s">
        <v>21</v>
      </c>
      <c r="B1" s="29"/>
      <c r="C1" s="29"/>
      <c r="D1" s="29"/>
      <c r="E1" s="14"/>
      <c r="I1" s="18"/>
      <c r="J1" s="11"/>
    </row>
    <row r="2" spans="1:11" ht="30" customHeight="1" x14ac:dyDescent="0.2">
      <c r="A2" s="16"/>
      <c r="B2" s="17"/>
      <c r="C2" s="18"/>
      <c r="D2" s="14"/>
      <c r="E2" s="14"/>
      <c r="I2" s="18"/>
      <c r="J2" s="11"/>
    </row>
    <row r="3" spans="1:11" ht="30" customHeight="1" x14ac:dyDescent="0.2">
      <c r="A3" s="19" t="s">
        <v>36</v>
      </c>
      <c r="B3" s="20">
        <f>+'Tipo ventilador '!$D$13*'Tipo ventilador '!$D$14*'Tipo ventilador '!$D$15</f>
        <v>0</v>
      </c>
      <c r="C3" s="18"/>
      <c r="D3" s="14"/>
      <c r="E3" s="14"/>
      <c r="I3" s="18"/>
      <c r="J3" s="11"/>
    </row>
    <row r="4" spans="1:11" ht="30" customHeight="1" x14ac:dyDescent="0.2">
      <c r="A4" s="21"/>
      <c r="B4" s="17"/>
      <c r="C4" s="18"/>
      <c r="D4" s="14"/>
      <c r="E4" s="14"/>
      <c r="I4" s="18"/>
      <c r="J4" s="11"/>
    </row>
    <row r="5" spans="1:11" ht="30" customHeight="1" x14ac:dyDescent="0.2">
      <c r="A5" s="19" t="s">
        <v>33</v>
      </c>
      <c r="B5" s="22" t="str">
        <f>+'Tipo ventilador '!C21</f>
        <v>Baños</v>
      </c>
      <c r="C5" s="23" t="s">
        <v>35</v>
      </c>
      <c r="D5" s="22">
        <f>IF(B5=0,0,VLOOKUP(B5,Tabla!$A$2:$D$36,4,FALSE))</f>
        <v>15</v>
      </c>
      <c r="E5" s="24">
        <f>+'Tipo ventilador '!E21</f>
        <v>0</v>
      </c>
      <c r="I5" s="18"/>
      <c r="J5" s="11"/>
    </row>
    <row r="6" spans="1:11" ht="30" customHeight="1" x14ac:dyDescent="0.2">
      <c r="I6" s="18"/>
      <c r="J6" s="11"/>
    </row>
    <row r="7" spans="1:11" ht="30" customHeight="1" x14ac:dyDescent="0.2">
      <c r="A7" s="19" t="s">
        <v>18</v>
      </c>
      <c r="B7" s="25">
        <f>B3*MAX(D5:E5)*0.6</f>
        <v>0</v>
      </c>
      <c r="C7" s="14"/>
      <c r="D7" s="14"/>
      <c r="E7" s="14"/>
      <c r="I7" s="18"/>
      <c r="J7" s="11"/>
    </row>
    <row r="8" spans="1:11" ht="30" customHeight="1" x14ac:dyDescent="0.2">
      <c r="A8" s="19" t="s">
        <v>37</v>
      </c>
      <c r="B8" s="26">
        <v>1.1000000000000001</v>
      </c>
      <c r="C8" s="14"/>
      <c r="D8" s="14"/>
      <c r="E8" s="14"/>
      <c r="I8" s="18"/>
      <c r="J8" s="11"/>
    </row>
    <row r="9" spans="1:11" ht="30" customHeight="1" x14ac:dyDescent="0.2">
      <c r="A9" s="19" t="s">
        <v>18</v>
      </c>
      <c r="B9" s="27">
        <f>B7*B8</f>
        <v>0</v>
      </c>
      <c r="C9" s="14"/>
      <c r="D9" s="14"/>
      <c r="E9" s="14"/>
      <c r="I9" s="18"/>
      <c r="J9" s="11"/>
    </row>
    <row r="10" spans="1:11" ht="30" customHeight="1" x14ac:dyDescent="0.2">
      <c r="A10" s="28"/>
      <c r="B10" s="14"/>
      <c r="C10" s="14"/>
      <c r="E10" s="14"/>
      <c r="I10" s="18"/>
      <c r="J10" s="11"/>
    </row>
    <row r="11" spans="1:11" ht="30" customHeight="1" x14ac:dyDescent="0.2">
      <c r="A11" s="19" t="s">
        <v>38</v>
      </c>
      <c r="B11" s="27" t="str">
        <f>IF(B3=0,"",IF(B9&lt;B19,"Ventilador helicocentrífugo",IF(B9&lt;B26,"Unidad de ventilación")))</f>
        <v/>
      </c>
      <c r="C11" s="14" t="s">
        <v>39</v>
      </c>
      <c r="D11" s="27" t="str">
        <f>IF(B3=0,"",IF(B11="Ventilador helicocentrífugo",(IF(B9&lt;=B15,C15,IF(B9&lt;=B16,C16,IF(B9&lt;=B17,C17,IF(B9&lt;=B18,C18,IF(B9&lt;=B19,C19)))))),(IF(B9&lt;=B23,C23,IF(B9&lt;=B24,C24,IF(B9&lt;=B25,C25,IF(B9&lt;=B26,C26)))))))</f>
        <v/>
      </c>
      <c r="G11" s="14"/>
      <c r="I11" s="18"/>
      <c r="J11" s="11"/>
    </row>
    <row r="12" spans="1:11" ht="30" customHeight="1" x14ac:dyDescent="0.2">
      <c r="A12" s="28"/>
      <c r="B12" s="14"/>
      <c r="C12" s="14"/>
      <c r="D12" s="14"/>
      <c r="E12" s="14"/>
      <c r="I12" s="18"/>
      <c r="J12" s="11"/>
    </row>
    <row r="13" spans="1:11" ht="30" customHeight="1" x14ac:dyDescent="0.2">
      <c r="A13" s="76" t="s">
        <v>22</v>
      </c>
      <c r="B13" s="76"/>
      <c r="C13" s="76"/>
      <c r="D13" s="76"/>
      <c r="E13" s="76"/>
      <c r="F13" s="76"/>
      <c r="G13" s="76"/>
      <c r="H13" s="76"/>
      <c r="I13" s="76"/>
      <c r="J13" s="76"/>
      <c r="K13" s="76"/>
    </row>
    <row r="14" spans="1:11" ht="30" customHeight="1" x14ac:dyDescent="0.2">
      <c r="A14" s="33" t="s">
        <v>20</v>
      </c>
      <c r="B14" s="33" t="s">
        <v>20</v>
      </c>
      <c r="C14" s="34" t="s">
        <v>41</v>
      </c>
      <c r="D14" s="33" t="s">
        <v>47</v>
      </c>
      <c r="E14" s="33" t="s">
        <v>88</v>
      </c>
      <c r="F14" s="72" t="s">
        <v>87</v>
      </c>
      <c r="G14" s="73"/>
      <c r="H14" s="33" t="s">
        <v>86</v>
      </c>
      <c r="I14" s="33" t="s">
        <v>51</v>
      </c>
      <c r="J14" s="33" t="s">
        <v>55</v>
      </c>
      <c r="K14" s="33" t="s">
        <v>54</v>
      </c>
    </row>
    <row r="15" spans="1:11" ht="30" customHeight="1" x14ac:dyDescent="0.2">
      <c r="A15" s="35">
        <v>138</v>
      </c>
      <c r="B15" s="35">
        <v>207</v>
      </c>
      <c r="C15" s="36" t="s">
        <v>13</v>
      </c>
      <c r="D15" s="35">
        <v>2265</v>
      </c>
      <c r="E15" s="35">
        <v>29</v>
      </c>
      <c r="F15" s="35">
        <v>50</v>
      </c>
      <c r="G15" s="35">
        <v>120</v>
      </c>
      <c r="H15" s="35">
        <v>110</v>
      </c>
      <c r="I15" s="35" t="s">
        <v>59</v>
      </c>
      <c r="J15" s="35" t="s">
        <v>85</v>
      </c>
      <c r="K15" s="35" t="s">
        <v>89</v>
      </c>
    </row>
    <row r="16" spans="1:11" ht="30" customHeight="1" x14ac:dyDescent="0.2">
      <c r="A16" s="35">
        <v>258</v>
      </c>
      <c r="B16" s="35">
        <v>336</v>
      </c>
      <c r="C16" s="36" t="s">
        <v>14</v>
      </c>
      <c r="D16" s="35">
        <v>2620</v>
      </c>
      <c r="E16" s="35">
        <v>50</v>
      </c>
      <c r="F16" s="35">
        <v>75</v>
      </c>
      <c r="G16" s="35">
        <v>190</v>
      </c>
      <c r="H16" s="35">
        <v>110</v>
      </c>
      <c r="I16" s="35" t="s">
        <v>59</v>
      </c>
      <c r="J16" s="35" t="s">
        <v>85</v>
      </c>
      <c r="K16" s="35" t="s">
        <v>89</v>
      </c>
    </row>
    <row r="17" spans="1:11" ht="30" customHeight="1" x14ac:dyDescent="0.2">
      <c r="A17" s="35">
        <v>483</v>
      </c>
      <c r="B17" s="35">
        <v>648</v>
      </c>
      <c r="C17" s="36" t="s">
        <v>15</v>
      </c>
      <c r="D17" s="35">
        <v>2380</v>
      </c>
      <c r="E17" s="35">
        <v>108</v>
      </c>
      <c r="F17" s="35">
        <v>100</v>
      </c>
      <c r="G17" s="35">
        <v>250</v>
      </c>
      <c r="H17" s="35">
        <v>110</v>
      </c>
      <c r="I17" s="35" t="s">
        <v>59</v>
      </c>
      <c r="J17" s="35" t="s">
        <v>85</v>
      </c>
      <c r="K17" s="35" t="s">
        <v>89</v>
      </c>
    </row>
    <row r="18" spans="1:11" ht="30" customHeight="1" x14ac:dyDescent="0.2">
      <c r="A18" s="35">
        <v>642</v>
      </c>
      <c r="B18" s="35">
        <v>816</v>
      </c>
      <c r="C18" s="36" t="s">
        <v>16</v>
      </c>
      <c r="D18" s="35">
        <v>2440</v>
      </c>
      <c r="E18" s="35">
        <v>177</v>
      </c>
      <c r="F18" s="35">
        <v>150</v>
      </c>
      <c r="G18" s="35">
        <v>350</v>
      </c>
      <c r="H18" s="35">
        <v>110</v>
      </c>
      <c r="I18" s="35" t="s">
        <v>59</v>
      </c>
      <c r="J18" s="35" t="s">
        <v>85</v>
      </c>
      <c r="K18" s="35" t="s">
        <v>89</v>
      </c>
    </row>
    <row r="19" spans="1:11" ht="30" customHeight="1" x14ac:dyDescent="0.2">
      <c r="A19" s="35">
        <v>852</v>
      </c>
      <c r="B19" s="35">
        <v>1050</v>
      </c>
      <c r="C19" s="35" t="s">
        <v>17</v>
      </c>
      <c r="D19" s="35">
        <v>2505</v>
      </c>
      <c r="E19" s="35">
        <v>315</v>
      </c>
      <c r="F19" s="35">
        <v>150</v>
      </c>
      <c r="G19" s="35">
        <v>400</v>
      </c>
      <c r="H19" s="35">
        <v>110</v>
      </c>
      <c r="I19" s="35" t="s">
        <v>59</v>
      </c>
      <c r="J19" s="35" t="s">
        <v>85</v>
      </c>
      <c r="K19" s="35" t="s">
        <v>89</v>
      </c>
    </row>
    <row r="21" spans="1:11" ht="30" customHeight="1" x14ac:dyDescent="0.2">
      <c r="A21" s="77" t="s">
        <v>40</v>
      </c>
      <c r="B21" s="77"/>
      <c r="C21" s="77"/>
      <c r="D21" s="77"/>
      <c r="E21" s="77"/>
      <c r="F21" s="77"/>
      <c r="G21" s="77"/>
      <c r="H21" s="77"/>
      <c r="I21" s="77"/>
      <c r="J21" s="77"/>
      <c r="K21" s="77"/>
    </row>
    <row r="22" spans="1:11" ht="30" customHeight="1" x14ac:dyDescent="0.2">
      <c r="A22" s="31" t="s">
        <v>20</v>
      </c>
      <c r="B22" s="31" t="s">
        <v>20</v>
      </c>
      <c r="C22" s="31" t="s">
        <v>41</v>
      </c>
      <c r="D22" s="31" t="s">
        <v>47</v>
      </c>
      <c r="E22" s="31" t="s">
        <v>48</v>
      </c>
      <c r="F22" s="74" t="s">
        <v>49</v>
      </c>
      <c r="G22" s="75"/>
      <c r="H22" s="31" t="s">
        <v>50</v>
      </c>
      <c r="I22" s="31" t="s">
        <v>51</v>
      </c>
      <c r="J22" s="31" t="s">
        <v>55</v>
      </c>
      <c r="K22" s="31" t="s">
        <v>54</v>
      </c>
    </row>
    <row r="23" spans="1:11" ht="30" customHeight="1" x14ac:dyDescent="0.2">
      <c r="A23" s="32">
        <v>1276</v>
      </c>
      <c r="B23" s="32">
        <v>2610</v>
      </c>
      <c r="C23" s="32" t="s">
        <v>24</v>
      </c>
      <c r="D23" s="32">
        <v>1200</v>
      </c>
      <c r="E23" s="32">
        <v>0.75</v>
      </c>
      <c r="F23" s="32">
        <f>270*0.004</f>
        <v>1.08</v>
      </c>
      <c r="G23" s="32">
        <f>330*0.004</f>
        <v>1.32</v>
      </c>
      <c r="H23" s="32">
        <v>220</v>
      </c>
      <c r="I23" s="32" t="s">
        <v>58</v>
      </c>
      <c r="J23" s="32" t="s">
        <v>56</v>
      </c>
      <c r="K23" s="32" t="s">
        <v>57</v>
      </c>
    </row>
    <row r="24" spans="1:11" ht="30" customHeight="1" x14ac:dyDescent="0.2">
      <c r="A24" s="32">
        <v>1914</v>
      </c>
      <c r="B24" s="32">
        <v>3480</v>
      </c>
      <c r="C24" s="32" t="s">
        <v>25</v>
      </c>
      <c r="D24" s="32">
        <v>900</v>
      </c>
      <c r="E24" s="32">
        <v>1.1000000000000001</v>
      </c>
      <c r="F24" s="32">
        <f>260*0.004</f>
        <v>1.04</v>
      </c>
      <c r="G24" s="32">
        <f>330*0.004</f>
        <v>1.32</v>
      </c>
      <c r="H24" s="32">
        <v>220</v>
      </c>
      <c r="I24" s="32" t="s">
        <v>58</v>
      </c>
      <c r="J24" s="32" t="s">
        <v>56</v>
      </c>
      <c r="K24" s="32" t="s">
        <v>57</v>
      </c>
    </row>
    <row r="25" spans="1:11" ht="30" customHeight="1" x14ac:dyDescent="0.2">
      <c r="A25" s="32">
        <v>3190</v>
      </c>
      <c r="B25" s="32">
        <v>5800</v>
      </c>
      <c r="C25" s="32" t="s">
        <v>26</v>
      </c>
      <c r="D25" s="32">
        <v>900</v>
      </c>
      <c r="E25" s="32">
        <v>1.1000000000000001</v>
      </c>
      <c r="F25" s="32">
        <f>240*0.004</f>
        <v>0.96</v>
      </c>
      <c r="G25" s="32">
        <f>400*0.004</f>
        <v>1.6</v>
      </c>
      <c r="H25" s="32">
        <v>220</v>
      </c>
      <c r="I25" s="32" t="s">
        <v>58</v>
      </c>
      <c r="J25" s="32" t="s">
        <v>56</v>
      </c>
      <c r="K25" s="32" t="s">
        <v>57</v>
      </c>
    </row>
    <row r="26" spans="1:11" ht="30" customHeight="1" x14ac:dyDescent="0.2">
      <c r="A26" s="32">
        <v>7830</v>
      </c>
      <c r="B26" s="32">
        <v>10440</v>
      </c>
      <c r="C26" s="32" t="s">
        <v>23</v>
      </c>
      <c r="D26" s="32">
        <v>900</v>
      </c>
      <c r="E26" s="32">
        <v>1.1000000000000001</v>
      </c>
      <c r="F26" s="32">
        <f>420*0.004</f>
        <v>1.68</v>
      </c>
      <c r="G26" s="32">
        <f>550*0.004</f>
        <v>2.2000000000000002</v>
      </c>
      <c r="H26" s="32">
        <v>220</v>
      </c>
      <c r="I26" s="32" t="s">
        <v>58</v>
      </c>
      <c r="J26" s="32" t="s">
        <v>56</v>
      </c>
      <c r="K26" s="32" t="s">
        <v>57</v>
      </c>
    </row>
  </sheetData>
  <mergeCells count="4">
    <mergeCell ref="F14:G14"/>
    <mergeCell ref="F22:G22"/>
    <mergeCell ref="A13:K13"/>
    <mergeCell ref="A21:K21"/>
  </mergeCells>
  <phoneticPr fontId="0" type="noConversion"/>
  <printOptions horizontalCentered="1" verticalCentered="1"/>
  <pageMargins left="0.98425196850393704" right="0.98425196850393704" top="0.78740157480314965" bottom="0.78740157480314965" header="0.19685039370078741" footer="0.19685039370078741"/>
  <pageSetup paperSize="9" scale="55" orientation="landscape" horizontalDpi="300" verticalDpi="300" r:id="rId1"/>
  <headerFooter alignWithMargins="0">
    <oddHeader>&amp;C&amp;"Impact,Negrita"&amp;75&amp;K03+000ProAire S.A.S.</oddHeader>
    <oddFooter>&amp;C&amp;"Arial Black,Normal"&amp;14&amp;K03+000Calle 11 sur # 26 - 65, Bogotá D.C.
Teléfonos: 409 17 84 - 407 66 05 - 361 07 52
www.proairesas.com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36"/>
  <sheetViews>
    <sheetView topLeftCell="A22" zoomScale="69" zoomScaleNormal="69" workbookViewId="0">
      <selection activeCell="A42" sqref="A42"/>
    </sheetView>
  </sheetViews>
  <sheetFormatPr baseColWidth="10" defaultRowHeight="15.75" x14ac:dyDescent="0.2"/>
  <cols>
    <col min="1" max="1" width="75" style="7" customWidth="1"/>
    <col min="2" max="2" width="7.7109375" style="8" customWidth="1"/>
    <col min="3" max="3" width="2.7109375" style="8" customWidth="1"/>
    <col min="4" max="4" width="7.5703125" style="8" customWidth="1"/>
    <col min="5" max="16384" width="11.42578125" style="9"/>
  </cols>
  <sheetData>
    <row r="1" spans="1:4" ht="23.25" x14ac:dyDescent="0.2">
      <c r="A1" s="78" t="s">
        <v>32</v>
      </c>
      <c r="B1" s="78"/>
      <c r="C1" s="78"/>
      <c r="D1" s="78"/>
    </row>
    <row r="2" spans="1:4" ht="24.95" customHeight="1" x14ac:dyDescent="0.2">
      <c r="A2" s="10" t="s">
        <v>8</v>
      </c>
      <c r="B2" s="6">
        <v>13</v>
      </c>
      <c r="C2" s="6" t="s">
        <v>84</v>
      </c>
      <c r="D2" s="6">
        <v>15</v>
      </c>
    </row>
    <row r="3" spans="1:4" ht="24.95" customHeight="1" x14ac:dyDescent="0.2">
      <c r="A3" s="10" t="s">
        <v>5</v>
      </c>
      <c r="B3" s="6">
        <v>6</v>
      </c>
      <c r="C3" s="6" t="s">
        <v>84</v>
      </c>
      <c r="D3" s="6">
        <v>8</v>
      </c>
    </row>
    <row r="4" spans="1:4" ht="24.95" customHeight="1" x14ac:dyDescent="0.2">
      <c r="A4" s="10" t="s">
        <v>67</v>
      </c>
      <c r="B4" s="6">
        <v>10</v>
      </c>
      <c r="C4" s="6" t="s">
        <v>84</v>
      </c>
      <c r="D4" s="6">
        <v>12</v>
      </c>
    </row>
    <row r="5" spans="1:4" ht="24.95" customHeight="1" x14ac:dyDescent="0.2">
      <c r="A5" s="10" t="s">
        <v>63</v>
      </c>
      <c r="B5" s="6">
        <v>15</v>
      </c>
      <c r="C5" s="6" t="s">
        <v>84</v>
      </c>
      <c r="D5" s="6">
        <v>18</v>
      </c>
    </row>
    <row r="6" spans="1:4" ht="24.95" customHeight="1" x14ac:dyDescent="0.2">
      <c r="A6" s="10" t="s">
        <v>0</v>
      </c>
      <c r="B6" s="6">
        <v>0.5</v>
      </c>
      <c r="C6" s="6" t="s">
        <v>84</v>
      </c>
      <c r="D6" s="6">
        <v>0.5</v>
      </c>
    </row>
    <row r="7" spans="1:4" ht="24.95" customHeight="1" x14ac:dyDescent="0.2">
      <c r="A7" s="10" t="s">
        <v>9</v>
      </c>
      <c r="B7" s="6">
        <v>10</v>
      </c>
      <c r="C7" s="6" t="s">
        <v>84</v>
      </c>
      <c r="D7" s="6">
        <v>15</v>
      </c>
    </row>
    <row r="8" spans="1:4" ht="24.95" customHeight="1" x14ac:dyDescent="0.2">
      <c r="A8" s="10" t="s">
        <v>68</v>
      </c>
      <c r="B8" s="6">
        <v>8</v>
      </c>
      <c r="C8" s="6" t="s">
        <v>84</v>
      </c>
      <c r="D8" s="6">
        <v>10</v>
      </c>
    </row>
    <row r="9" spans="1:4" ht="24.95" customHeight="1" x14ac:dyDescent="0.2">
      <c r="A9" s="10" t="s">
        <v>69</v>
      </c>
      <c r="B9" s="6">
        <v>10</v>
      </c>
      <c r="C9" s="6" t="s">
        <v>84</v>
      </c>
      <c r="D9" s="6">
        <v>15</v>
      </c>
    </row>
    <row r="10" spans="1:4" ht="24.95" customHeight="1" x14ac:dyDescent="0.2">
      <c r="A10" s="10" t="s">
        <v>70</v>
      </c>
      <c r="B10" s="6">
        <v>15</v>
      </c>
      <c r="C10" s="6" t="s">
        <v>84</v>
      </c>
      <c r="D10" s="6">
        <v>20</v>
      </c>
    </row>
    <row r="11" spans="1:4" ht="24.95" customHeight="1" x14ac:dyDescent="0.2">
      <c r="A11" s="10" t="s">
        <v>71</v>
      </c>
      <c r="B11" s="6">
        <v>4</v>
      </c>
      <c r="C11" s="6" t="s">
        <v>84</v>
      </c>
      <c r="D11" s="6">
        <v>5</v>
      </c>
    </row>
    <row r="12" spans="1:4" ht="24.95" customHeight="1" x14ac:dyDescent="0.2">
      <c r="A12" s="10" t="s">
        <v>72</v>
      </c>
      <c r="B12" s="6">
        <v>10</v>
      </c>
      <c r="C12" s="6" t="s">
        <v>84</v>
      </c>
      <c r="D12" s="6">
        <v>12</v>
      </c>
    </row>
    <row r="13" spans="1:4" ht="24.95" customHeight="1" x14ac:dyDescent="0.2">
      <c r="A13" s="10" t="s">
        <v>73</v>
      </c>
      <c r="B13" s="6">
        <v>2</v>
      </c>
      <c r="C13" s="6" t="s">
        <v>84</v>
      </c>
      <c r="D13" s="6">
        <v>3</v>
      </c>
    </row>
    <row r="14" spans="1:4" ht="24.95" customHeight="1" x14ac:dyDescent="0.2">
      <c r="A14" s="10" t="s">
        <v>74</v>
      </c>
      <c r="B14" s="6">
        <v>5</v>
      </c>
      <c r="C14" s="6" t="s">
        <v>84</v>
      </c>
      <c r="D14" s="6">
        <v>10</v>
      </c>
    </row>
    <row r="15" spans="1:4" ht="24.95" customHeight="1" x14ac:dyDescent="0.2">
      <c r="A15" s="10" t="s">
        <v>10</v>
      </c>
      <c r="B15" s="6">
        <v>20</v>
      </c>
      <c r="C15" s="6" t="s">
        <v>84</v>
      </c>
      <c r="D15" s="6">
        <v>30</v>
      </c>
    </row>
    <row r="16" spans="1:4" ht="24.95" customHeight="1" x14ac:dyDescent="0.2">
      <c r="A16" s="10" t="s">
        <v>75</v>
      </c>
      <c r="B16" s="6">
        <v>6</v>
      </c>
      <c r="C16" s="6" t="s">
        <v>84</v>
      </c>
      <c r="D16" s="6">
        <v>10</v>
      </c>
    </row>
    <row r="17" spans="1:4" ht="24.95" customHeight="1" x14ac:dyDescent="0.2">
      <c r="A17" s="10" t="s">
        <v>2</v>
      </c>
      <c r="B17" s="6">
        <v>5</v>
      </c>
      <c r="C17" s="6" t="s">
        <v>84</v>
      </c>
      <c r="D17" s="6">
        <v>6</v>
      </c>
    </row>
    <row r="18" spans="1:4" ht="24.95" customHeight="1" x14ac:dyDescent="0.2">
      <c r="A18" s="10" t="s">
        <v>1</v>
      </c>
      <c r="B18" s="6">
        <v>1</v>
      </c>
      <c r="C18" s="6" t="s">
        <v>84</v>
      </c>
      <c r="D18" s="6">
        <v>2</v>
      </c>
    </row>
    <row r="19" spans="1:4" ht="24.95" customHeight="1" x14ac:dyDescent="0.2">
      <c r="A19" s="10" t="s">
        <v>6</v>
      </c>
      <c r="B19" s="6">
        <v>6</v>
      </c>
      <c r="C19" s="6" t="s">
        <v>84</v>
      </c>
      <c r="D19" s="6">
        <v>8</v>
      </c>
    </row>
    <row r="20" spans="1:4" ht="24.95" customHeight="1" x14ac:dyDescent="0.2">
      <c r="A20" s="10" t="s">
        <v>64</v>
      </c>
      <c r="B20" s="6">
        <v>20</v>
      </c>
      <c r="C20" s="6" t="s">
        <v>84</v>
      </c>
      <c r="D20" s="6">
        <v>30</v>
      </c>
    </row>
    <row r="21" spans="1:4" ht="24.95" customHeight="1" x14ac:dyDescent="0.2">
      <c r="A21" s="10" t="s">
        <v>11</v>
      </c>
      <c r="B21" s="6">
        <v>30</v>
      </c>
      <c r="C21" s="6" t="s">
        <v>84</v>
      </c>
      <c r="D21" s="6">
        <v>60</v>
      </c>
    </row>
    <row r="22" spans="1:4" ht="24.95" customHeight="1" x14ac:dyDescent="0.2">
      <c r="A22" s="10" t="s">
        <v>3</v>
      </c>
      <c r="B22" s="6">
        <v>3</v>
      </c>
      <c r="C22" s="6" t="s">
        <v>84</v>
      </c>
      <c r="D22" s="6">
        <v>4</v>
      </c>
    </row>
    <row r="23" spans="1:4" ht="24.95" customHeight="1" x14ac:dyDescent="0.2">
      <c r="A23" s="10" t="s">
        <v>4</v>
      </c>
      <c r="B23" s="6">
        <v>5</v>
      </c>
      <c r="C23" s="6" t="s">
        <v>84</v>
      </c>
      <c r="D23" s="6">
        <v>6</v>
      </c>
    </row>
    <row r="24" spans="1:4" ht="24.95" customHeight="1" x14ac:dyDescent="0.2">
      <c r="A24" s="10" t="s">
        <v>65</v>
      </c>
      <c r="B24" s="6">
        <v>25</v>
      </c>
      <c r="C24" s="6" t="s">
        <v>84</v>
      </c>
      <c r="D24" s="6">
        <v>35</v>
      </c>
    </row>
    <row r="25" spans="1:4" ht="24.95" customHeight="1" x14ac:dyDescent="0.2">
      <c r="A25" s="10" t="s">
        <v>76</v>
      </c>
      <c r="B25" s="6">
        <v>6</v>
      </c>
      <c r="C25" s="6" t="s">
        <v>84</v>
      </c>
      <c r="D25" s="6">
        <v>8</v>
      </c>
    </row>
    <row r="26" spans="1:4" ht="24.95" customHeight="1" x14ac:dyDescent="0.2">
      <c r="A26" s="10" t="s">
        <v>77</v>
      </c>
      <c r="B26" s="6">
        <v>8</v>
      </c>
      <c r="C26" s="6" t="s">
        <v>84</v>
      </c>
      <c r="D26" s="6">
        <v>10</v>
      </c>
    </row>
    <row r="27" spans="1:4" ht="24.95" customHeight="1" x14ac:dyDescent="0.2">
      <c r="A27" s="10" t="s">
        <v>78</v>
      </c>
      <c r="B27" s="6">
        <v>5</v>
      </c>
      <c r="C27" s="6" t="s">
        <v>84</v>
      </c>
      <c r="D27" s="6">
        <v>6</v>
      </c>
    </row>
    <row r="28" spans="1:4" ht="24.95" customHeight="1" x14ac:dyDescent="0.2">
      <c r="A28" s="10" t="s">
        <v>7</v>
      </c>
      <c r="B28" s="6">
        <v>5</v>
      </c>
      <c r="C28" s="6" t="s">
        <v>84</v>
      </c>
      <c r="D28" s="6">
        <v>8</v>
      </c>
    </row>
    <row r="29" spans="1:4" ht="24.95" customHeight="1" x14ac:dyDescent="0.2">
      <c r="A29" s="10" t="s">
        <v>79</v>
      </c>
      <c r="B29" s="6">
        <v>6</v>
      </c>
      <c r="C29" s="6" t="s">
        <v>84</v>
      </c>
      <c r="D29" s="6">
        <v>8</v>
      </c>
    </row>
    <row r="30" spans="1:4" ht="24.95" customHeight="1" x14ac:dyDescent="0.2">
      <c r="A30" s="10" t="s">
        <v>80</v>
      </c>
      <c r="B30" s="6">
        <v>15</v>
      </c>
      <c r="C30" s="6" t="s">
        <v>84</v>
      </c>
      <c r="D30" s="6">
        <v>18</v>
      </c>
    </row>
    <row r="31" spans="1:4" ht="24.95" customHeight="1" x14ac:dyDescent="0.2">
      <c r="A31" s="10" t="s">
        <v>81</v>
      </c>
      <c r="B31" s="6">
        <v>10</v>
      </c>
      <c r="C31" s="6" t="s">
        <v>84</v>
      </c>
      <c r="D31" s="6">
        <v>12</v>
      </c>
    </row>
    <row r="32" spans="1:4" ht="24.95" customHeight="1" x14ac:dyDescent="0.2">
      <c r="A32" s="10" t="s">
        <v>82</v>
      </c>
      <c r="B32" s="6">
        <v>5</v>
      </c>
      <c r="C32" s="6" t="s">
        <v>84</v>
      </c>
      <c r="D32" s="6">
        <v>10</v>
      </c>
    </row>
    <row r="33" spans="1:4" ht="24.95" customHeight="1" x14ac:dyDescent="0.2">
      <c r="A33" s="10" t="s">
        <v>12</v>
      </c>
      <c r="B33" s="6">
        <v>40</v>
      </c>
      <c r="C33" s="6" t="s">
        <v>84</v>
      </c>
      <c r="D33" s="6">
        <v>60</v>
      </c>
    </row>
    <row r="34" spans="1:4" ht="24.95" customHeight="1" x14ac:dyDescent="0.2">
      <c r="A34" s="10" t="s">
        <v>83</v>
      </c>
      <c r="B34" s="6">
        <v>10</v>
      </c>
      <c r="C34" s="6" t="s">
        <v>84</v>
      </c>
      <c r="D34" s="6">
        <v>12</v>
      </c>
    </row>
    <row r="35" spans="1:4" ht="24.95" customHeight="1" x14ac:dyDescent="0.2">
      <c r="A35" s="10" t="s">
        <v>66</v>
      </c>
      <c r="B35" s="6">
        <v>20</v>
      </c>
      <c r="C35" s="6" t="s">
        <v>84</v>
      </c>
      <c r="D35" s="6">
        <v>30</v>
      </c>
    </row>
    <row r="36" spans="1:4" ht="24.95" customHeight="1" x14ac:dyDescent="0.2">
      <c r="A36" s="10" t="s">
        <v>90</v>
      </c>
      <c r="B36" s="6"/>
      <c r="C36" s="6" t="s">
        <v>84</v>
      </c>
      <c r="D36" s="6"/>
    </row>
  </sheetData>
  <mergeCells count="1">
    <mergeCell ref="A1:D1"/>
  </mergeCells>
  <printOptions horizontalCentered="1" verticalCentered="1"/>
  <pageMargins left="0.98425196850393704" right="0.98425196850393704" top="0.78740157480314965" bottom="0.78740157480314965" header="0.19685039370078741" footer="0.19685039370078741"/>
  <pageSetup paperSize="9" scale="55" orientation="landscape" horizontalDpi="300" verticalDpi="300" r:id="rId1"/>
  <headerFooter alignWithMargins="0">
    <oddHeader>&amp;C&amp;"Impact,Negrita"&amp;75&amp;K03+000ProAire S.A.S.</oddHeader>
    <oddFooter>&amp;C&amp;"Arial Black,Normal"&amp;14&amp;K03+000Calle 11 sur # 26 - 65, Bogotá D.C.
Teléfonos: 409 17 84 - 407 66 05 - 361 07 52
www.proairesas.com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Tipo ventilador </vt:lpstr>
      <vt:lpstr>Calculos</vt:lpstr>
      <vt:lpstr>Tabla</vt:lpstr>
    </vt:vector>
  </TitlesOfParts>
  <Company>Fundaciòn D.A.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Fundaciòn D.A.</dc:creator>
  <cp:lastModifiedBy>Liz</cp:lastModifiedBy>
  <cp:lastPrinted>2018-07-19T15:37:33Z</cp:lastPrinted>
  <dcterms:created xsi:type="dcterms:W3CDTF">2002-08-21T12:36:48Z</dcterms:created>
  <dcterms:modified xsi:type="dcterms:W3CDTF">2019-09-03T16:11:45Z</dcterms:modified>
</cp:coreProperties>
</file>